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gw/Downloads/"/>
    </mc:Choice>
  </mc:AlternateContent>
  <xr:revisionPtr revIDLastSave="0" documentId="13_ncr:1_{6431B6E5-312C-4E45-B00B-D67DA20F3CB1}" xr6:coauthVersionLast="47" xr6:coauthVersionMax="47" xr10:uidLastSave="{00000000-0000-0000-0000-000000000000}"/>
  <bookViews>
    <workbookView xWindow="0" yWindow="800" windowWidth="29420" windowHeight="17980" xr2:uid="{12A3BCCD-D7CD-1247-8B9C-844E5EC1DB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1" l="1"/>
  <c r="S26" i="1"/>
  <c r="U45" i="1"/>
  <c r="V45" i="1" s="1"/>
  <c r="T45" i="1"/>
  <c r="V44" i="1"/>
  <c r="V43" i="1"/>
  <c r="V42" i="1"/>
  <c r="U44" i="1"/>
  <c r="U43" i="1"/>
  <c r="U42" i="1"/>
  <c r="T44" i="1"/>
  <c r="T43" i="1"/>
  <c r="T42" i="1"/>
  <c r="R44" i="1"/>
  <c r="R43" i="1"/>
  <c r="R42" i="1"/>
  <c r="Q44" i="1"/>
  <c r="Q43" i="1"/>
  <c r="Q42" i="1"/>
  <c r="S44" i="1"/>
  <c r="S43" i="1"/>
  <c r="S42" i="1"/>
  <c r="V36" i="1"/>
  <c r="V37" i="1"/>
  <c r="V38" i="1"/>
  <c r="V35" i="1"/>
  <c r="U38" i="1"/>
  <c r="U36" i="1"/>
  <c r="U37" i="1"/>
  <c r="U35" i="1"/>
  <c r="T38" i="1"/>
  <c r="T36" i="1"/>
  <c r="T37" i="1"/>
  <c r="T35" i="1"/>
  <c r="S36" i="1"/>
  <c r="S37" i="1"/>
  <c r="S35" i="1"/>
  <c r="R36" i="1"/>
  <c r="R37" i="1"/>
  <c r="Q36" i="1"/>
  <c r="Q37" i="1"/>
  <c r="R35" i="1"/>
  <c r="Q35" i="1"/>
  <c r="U6" i="1"/>
  <c r="N5" i="1"/>
  <c r="V27" i="1" l="1"/>
  <c r="V28" i="1"/>
  <c r="V26" i="1"/>
  <c r="U27" i="1"/>
  <c r="U28" i="1"/>
  <c r="U26" i="1"/>
  <c r="Q27" i="1"/>
  <c r="Q28" i="1"/>
  <c r="Q26" i="1"/>
  <c r="R28" i="1"/>
  <c r="R27" i="1"/>
  <c r="R26" i="1"/>
  <c r="O20" i="1"/>
  <c r="V21" i="1"/>
  <c r="V22" i="1"/>
  <c r="V20" i="1"/>
  <c r="U21" i="1"/>
  <c r="U22" i="1"/>
  <c r="U20" i="1"/>
  <c r="R21" i="1"/>
  <c r="R22" i="1"/>
  <c r="R20" i="1"/>
  <c r="Q21" i="1"/>
  <c r="Q22" i="1"/>
  <c r="Q20" i="1"/>
  <c r="N35" i="1"/>
  <c r="O35" i="1"/>
  <c r="O37" i="1"/>
  <c r="O36" i="1"/>
  <c r="N36" i="1"/>
  <c r="N37" i="1"/>
  <c r="Q5" i="1"/>
  <c r="S5" i="1" s="1"/>
  <c r="O21" i="1"/>
  <c r="O22" i="1"/>
  <c r="J8" i="1"/>
  <c r="E8" i="1"/>
  <c r="N22" i="1" s="1"/>
  <c r="W26" i="1" l="1"/>
  <c r="X26" i="1" s="1"/>
  <c r="T26" i="1"/>
  <c r="S28" i="1"/>
  <c r="T28" i="1" s="1"/>
  <c r="S27" i="1"/>
  <c r="T27" i="1" s="1"/>
  <c r="W28" i="1"/>
  <c r="X28" i="1" s="1"/>
  <c r="W27" i="1"/>
  <c r="X27" i="1" s="1"/>
  <c r="M36" i="1"/>
  <c r="N38" i="1"/>
  <c r="M22" i="1"/>
  <c r="W22" i="1"/>
  <c r="X22" i="1" s="1"/>
  <c r="W21" i="1"/>
  <c r="X21" i="1" s="1"/>
  <c r="N20" i="1"/>
  <c r="M20" i="1" s="1"/>
  <c r="S20" i="1"/>
  <c r="S22" i="1"/>
  <c r="T22" i="1" s="1"/>
  <c r="S21" i="1"/>
  <c r="T21" i="1" s="1"/>
  <c r="W20" i="1"/>
  <c r="M37" i="1"/>
  <c r="O38" i="1"/>
  <c r="M35" i="1"/>
  <c r="N21" i="1"/>
  <c r="M21" i="1" s="1"/>
  <c r="R5" i="1"/>
  <c r="T5" i="1" s="1"/>
  <c r="O23" i="1"/>
  <c r="Q7" i="1"/>
  <c r="R7" i="1" s="1"/>
  <c r="Q11" i="1"/>
  <c r="S11" i="1" s="1"/>
  <c r="O6" i="1"/>
  <c r="O5" i="1"/>
  <c r="N6" i="1"/>
  <c r="O7" i="1"/>
  <c r="N7" i="1"/>
  <c r="K5" i="1"/>
  <c r="F10" i="1"/>
  <c r="Q13" i="1"/>
  <c r="S13" i="1" s="1"/>
  <c r="Q12" i="1"/>
  <c r="S12" i="1" s="1"/>
  <c r="Q6" i="1"/>
  <c r="K10" i="1"/>
  <c r="K7" i="1"/>
  <c r="K6" i="1"/>
  <c r="F6" i="1"/>
  <c r="F7" i="1"/>
  <c r="F5" i="1"/>
  <c r="Y28" i="1" l="1"/>
  <c r="Y27" i="1"/>
  <c r="Y26" i="1"/>
  <c r="Y21" i="1"/>
  <c r="K9" i="1"/>
  <c r="X20" i="1"/>
  <c r="Y22" i="1"/>
  <c r="F9" i="1"/>
  <c r="F11" i="1" s="1"/>
  <c r="M7" i="1"/>
  <c r="N23" i="1"/>
  <c r="M5" i="1"/>
  <c r="M10" i="1"/>
  <c r="N8" i="1"/>
  <c r="S6" i="1"/>
  <c r="R6" i="1"/>
  <c r="S7" i="1"/>
  <c r="O8" i="1"/>
  <c r="M6" i="1"/>
  <c r="U5" i="1"/>
  <c r="R11" i="1"/>
  <c r="T11" i="1" s="1"/>
  <c r="U11" i="1" s="1"/>
  <c r="R13" i="1"/>
  <c r="T13" i="1" s="1"/>
  <c r="U13" i="1" s="1"/>
  <c r="R12" i="1"/>
  <c r="T12" i="1" s="1"/>
  <c r="U12" i="1" s="1"/>
  <c r="Y20" i="1" l="1"/>
  <c r="M13" i="1"/>
  <c r="M12" i="1"/>
  <c r="T6" i="1"/>
  <c r="T7" i="1"/>
  <c r="U7" i="1" s="1"/>
  <c r="K11" i="1"/>
</calcChain>
</file>

<file path=xl/sharedStrings.xml><?xml version="1.0" encoding="utf-8"?>
<sst xmlns="http://schemas.openxmlformats.org/spreadsheetml/2006/main" count="91" uniqueCount="57">
  <si>
    <t>渠道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</si>
  <si>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</si>
  <si>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</si>
  <si>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</si>
  <si>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SUM(贡献pp):</t>
    <phoneticPr fontId="2" type="noConversion"/>
  </si>
  <si>
    <t>SUMPRODUCT(占比,续报率):</t>
    <phoneticPr fontId="2" type="noConversion"/>
  </si>
  <si>
    <t>Check:</t>
    <phoneticPr fontId="2" type="noConversion"/>
  </si>
  <si>
    <t>Check</t>
    <phoneticPr fontId="2" type="noConversion"/>
  </si>
  <si>
    <r>
      <t>占比</t>
    </r>
    <r>
      <rPr>
        <i/>
        <sz val="12"/>
        <color theme="1"/>
        <rFont val="等线"/>
        <family val="4"/>
        <charset val="134"/>
        <scheme val="minor"/>
      </rPr>
      <t>(W)</t>
    </r>
    <phoneticPr fontId="2" type="noConversion"/>
  </si>
  <si>
    <r>
      <t>续报率</t>
    </r>
    <r>
      <rPr>
        <i/>
        <sz val="12"/>
        <color theme="1"/>
        <rFont val="等线"/>
        <family val="4"/>
        <charset val="134"/>
        <scheme val="minor"/>
      </rPr>
      <t>(X)</t>
    </r>
    <phoneticPr fontId="2" type="noConversion"/>
  </si>
  <si>
    <t>△W</t>
    <phoneticPr fontId="2" type="noConversion"/>
  </si>
  <si>
    <t>△X</t>
    <phoneticPr fontId="2" type="noConversion"/>
  </si>
  <si>
    <t>Term.0</t>
    <phoneticPr fontId="2" type="noConversion"/>
  </si>
  <si>
    <t>Term.1</t>
    <phoneticPr fontId="2" type="noConversion"/>
  </si>
  <si>
    <t>贡献度.diff</t>
    <phoneticPr fontId="2" type="noConversion"/>
  </si>
  <si>
    <t>&lt;-- 观测到的整体差异</t>
    <phoneticPr fontId="2" type="noConversion"/>
  </si>
  <si>
    <t>贡献度.pp</t>
    <phoneticPr fontId="2" type="noConversion"/>
  </si>
  <si>
    <t>△W * X0</t>
    <phoneticPr fontId="2" type="noConversion"/>
  </si>
  <si>
    <t>△W * X1</t>
    <phoneticPr fontId="2" type="noConversion"/>
  </si>
  <si>
    <t>△X * W0</t>
    <phoneticPr fontId="2" type="noConversion"/>
  </si>
  <si>
    <t>△X * W1</t>
    <phoneticPr fontId="2" type="noConversion"/>
  </si>
  <si>
    <t>&lt;-- 渠道贡献度差异之和</t>
    <phoneticPr fontId="2" type="noConversion"/>
  </si>
  <si>
    <t>&lt;-- 结构比率影响之和</t>
    <phoneticPr fontId="2" type="noConversion"/>
  </si>
  <si>
    <t>W.imp</t>
    <phoneticPr fontId="2" type="noConversion"/>
  </si>
  <si>
    <t>X.imp</t>
    <phoneticPr fontId="2" type="noConversion"/>
  </si>
  <si>
    <t>W.imp拆解</t>
    <phoneticPr fontId="2" type="noConversion"/>
  </si>
  <si>
    <t>X.imp拆解</t>
    <phoneticPr fontId="2" type="noConversion"/>
  </si>
  <si>
    <t>连环替代法</t>
    <phoneticPr fontId="2" type="noConversion"/>
  </si>
  <si>
    <t>期望贡献</t>
    <phoneticPr fontId="2" type="noConversion"/>
  </si>
  <si>
    <t>影响</t>
    <phoneticPr fontId="2" type="noConversion"/>
  </si>
  <si>
    <t>双因素拆解法</t>
    <phoneticPr fontId="2" type="noConversion"/>
  </si>
  <si>
    <t>夏普利值拆解法</t>
    <phoneticPr fontId="2" type="noConversion"/>
  </si>
  <si>
    <t>W0</t>
    <phoneticPr fontId="2" type="noConversion"/>
  </si>
  <si>
    <t>实际贡献</t>
    <phoneticPr fontId="2" type="noConversion"/>
  </si>
  <si>
    <t>W1</t>
    <phoneticPr fontId="2" type="noConversion"/>
  </si>
  <si>
    <t>假设贡献</t>
    <phoneticPr fontId="2" type="noConversion"/>
  </si>
  <si>
    <t>贡献.diff</t>
    <phoneticPr fontId="2" type="noConversion"/>
  </si>
  <si>
    <t>X0</t>
    <phoneticPr fontId="2" type="noConversion"/>
  </si>
  <si>
    <t>X1</t>
    <phoneticPr fontId="2" type="noConversion"/>
  </si>
  <si>
    <t>W1(假设)</t>
    <phoneticPr fontId="2" type="noConversion"/>
  </si>
  <si>
    <t>X1(假设)</t>
    <phoneticPr fontId="2" type="noConversion"/>
  </si>
  <si>
    <t>第1次替代：W0 → W1</t>
    <phoneticPr fontId="2" type="noConversion"/>
  </si>
  <si>
    <t>W.did</t>
    <phoneticPr fontId="2" type="noConversion"/>
  </si>
  <si>
    <t>X.did</t>
    <phoneticPr fontId="2" type="noConversion"/>
  </si>
  <si>
    <t>第2次替代：W0→W1 、X0 → X1</t>
    <phoneticPr fontId="2" type="noConversion"/>
  </si>
  <si>
    <t>第1环结果</t>
    <phoneticPr fontId="2" type="noConversion"/>
  </si>
  <si>
    <t>原始结果</t>
    <phoneticPr fontId="2" type="noConversion"/>
  </si>
  <si>
    <t>第2环结果</t>
    <phoneticPr fontId="2" type="noConversion"/>
  </si>
  <si>
    <t>&lt;---该方法的底层原理是Shapley value拆解，其中的“均衡”处理，是对各因素边际效益的计算</t>
    <phoneticPr fontId="2" type="noConversion"/>
  </si>
  <si>
    <t>&lt;---该方法的缺陷在于如果现期出现新渠道(w,x=0%)则无法计算，弥补方式是输入一个先验值。</t>
    <phoneticPr fontId="2" type="noConversion"/>
  </si>
  <si>
    <t>&lt;---该方法的优势在于比较直观，直接表示对均值波动的影响方向和程度</t>
    <phoneticPr fontId="2" type="noConversion"/>
  </si>
  <si>
    <t>&lt;---W.imp和X.imp不能直接解释对整体的波动影响，它们直接解释的是各渠道贡献变化的原因</t>
    <phoneticPr fontId="2" type="noConversion"/>
  </si>
  <si>
    <t>&lt;---贡献.diff解释实际结构(率值)与假设结构(率值)下，分别对整体均值的影响程度，而did解释的这个影响程度的变化</t>
    <phoneticPr fontId="2" type="noConversion"/>
  </si>
  <si>
    <t>&lt;---该方法有利于评估单因素的影响，且不限因素数量，但需要明确顺序，不同的替代顺序计算结果也会有不同</t>
    <phoneticPr fontId="2" type="noConversion"/>
  </si>
  <si>
    <t>推荐阅读：https://zhuanlan.zhihu.com/p/560436277</t>
    <phoneticPr fontId="2" type="noConversion"/>
  </si>
  <si>
    <t>推荐阅读：https://zhuanlan.zhihu.com/p/412117828?spm=a2c6h.12873639.article-detail.8.68b621femqNycQ</t>
    <phoneticPr fontId="2" type="noConversion"/>
  </si>
  <si>
    <t>推荐阅读：https://www.zhihu.com/search?type=content&amp;q=shapley%E5%80%BC%E5%81%9A%E6%B8%A0%E9%81%93%E5%88%86%E6%9E%90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</si>
</sst>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0.0000%"/>
    <numFmt numFmtId="177" formatCode="0.000%"/>
    <numFmt numFmtId="178" formatCode="_(* #,##0.0000_);_(* \(#,##0.0000\);_(* &quot;-&quot;??_);_(@_)"/>
  </numFmts>
  <fonts count="11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i/>
      <sz val="12"/>
      <color theme="1"/>
      <name val="等线"/>
      <family val="4"/>
      <charset val="134"/>
      <scheme val="minor"/>
    </font>
    <font>
      <i/>
      <sz val="12"/>
      <color theme="0" tint="-0.34998626667073579"/>
      <name val="等线"/>
      <family val="4"/>
      <charset val="134"/>
      <scheme val="minor"/>
    </font>
    <font>
      <b/>
      <i/>
      <sz val="12"/>
      <color theme="1"/>
      <name val="等线"/>
      <family val="4"/>
      <charset val="134"/>
      <scheme val="minor"/>
    </font>
    <font>
      <sz val="12"/>
      <color theme="0" tint="-0.34998626667073579"/>
      <name val="等线"/>
      <family val="2"/>
      <charset val="134"/>
      <scheme val="minor"/>
    </font>
    <font>
      <i/>
      <sz val="12"/>
      <color rgb="FF0070C0"/>
      <name val="等线"/>
      <family val="4"/>
      <charset val="134"/>
      <scheme val="minor"/>
    </font>
    <font>
      <b/>
      <i/>
      <sz val="12"/>
      <color rgb="FF0070C0"/>
      <name val="等线"/>
      <family val="4"/>
      <charset val="134"/>
      <scheme val="minor"/>
    </font>
    <font>
      <i/>
      <sz val="12"/>
      <color theme="0" tint="-0.249977111117893"/>
      <name val="等线"/>
      <family val="4"/>
      <charset val="134"/>
      <scheme val="minor"/>
    </font>
    <font>
      <b/>
      <sz val="12"/>
      <color theme="0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n">
        <color indexed="64"/>
      </left>
      <right/>
      <top/>
      <bottom style="thin">
        <color theme="4" tint="-0.249977111117893"/>
      </bottom>
      <diagonal/>
    </border>
    <border>
      <left/>
      <right style="thin">
        <color indexed="64"/>
      </right>
      <top/>
      <bottom style="thin">
        <color theme="4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10" fontId="8" fillId="0" borderId="0" xfId="0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0" fontId="7" fillId="0" borderId="0" xfId="1" applyNumberFormat="1" applyFont="1" applyBorder="1" applyAlignment="1">
      <alignment horizontal="center" vertical="center"/>
    </xf>
    <xf numFmtId="10" fontId="7" fillId="0" borderId="4" xfId="1" applyNumberFormat="1" applyFont="1" applyBorder="1" applyAlignment="1">
      <alignment horizontal="center" vertical="center"/>
    </xf>
    <xf numFmtId="10" fontId="7" fillId="0" borderId="5" xfId="1" applyNumberFormat="1" applyFont="1" applyBorder="1" applyAlignment="1">
      <alignment horizontal="center" vertical="center"/>
    </xf>
    <xf numFmtId="10" fontId="7" fillId="0" borderId="6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10" fontId="8" fillId="0" borderId="4" xfId="1" applyNumberFormat="1" applyFont="1" applyBorder="1" applyAlignment="1">
      <alignment horizontal="center" vertical="center"/>
    </xf>
    <xf numFmtId="10" fontId="8" fillId="0" borderId="6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10" fontId="7" fillId="0" borderId="7" xfId="0" applyNumberFormat="1" applyFont="1" applyBorder="1" applyAlignment="1">
      <alignment horizontal="center" vertical="center"/>
    </xf>
    <xf numFmtId="9" fontId="7" fillId="0" borderId="8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7" fillId="0" borderId="10" xfId="1" applyNumberFormat="1" applyFont="1" applyBorder="1" applyAlignment="1">
      <alignment horizontal="center" vertical="center"/>
    </xf>
    <xf numFmtId="10" fontId="7" fillId="0" borderId="11" xfId="1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0" fontId="3" fillId="0" borderId="8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7" fillId="0" borderId="8" xfId="1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7" xfId="1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10" fontId="0" fillId="0" borderId="5" xfId="1" applyNumberFormat="1" applyFont="1" applyBorder="1" applyAlignment="1">
      <alignment horizontal="center" vertical="center"/>
    </xf>
    <xf numFmtId="10" fontId="0" fillId="0" borderId="0" xfId="1" applyNumberFormat="1" applyFont="1" applyAlignment="1">
      <alignment horizontal="right" vertical="center"/>
    </xf>
    <xf numFmtId="10" fontId="4" fillId="0" borderId="0" xfId="1" applyNumberFormat="1" applyFont="1" applyAlignment="1">
      <alignment horizontal="right" vertical="center"/>
    </xf>
    <xf numFmtId="43" fontId="0" fillId="0" borderId="0" xfId="2" applyFont="1" applyAlignment="1">
      <alignment horizontal="center" vertical="center"/>
    </xf>
    <xf numFmtId="178" fontId="0" fillId="0" borderId="0" xfId="2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10" fontId="3" fillId="0" borderId="12" xfId="1" applyNumberFormat="1" applyFont="1" applyBorder="1" applyAlignment="1">
      <alignment horizontal="center" vertical="center"/>
    </xf>
    <xf numFmtId="10" fontId="8" fillId="0" borderId="8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  <xf numFmtId="10" fontId="3" fillId="0" borderId="6" xfId="1" applyNumberFormat="1" applyFont="1" applyBorder="1" applyAlignment="1">
      <alignment horizontal="center" vertical="center"/>
    </xf>
    <xf numFmtId="10" fontId="8" fillId="0" borderId="7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5" fillId="0" borderId="8" xfId="1" applyNumberFormat="1" applyFont="1" applyFill="1" applyBorder="1" applyAlignment="1">
      <alignment horizontal="center" vertical="center"/>
    </xf>
    <xf numFmtId="10" fontId="5" fillId="0" borderId="4" xfId="1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10" fillId="3" borderId="1" xfId="1" applyNumberFormat="1" applyFont="1" applyFill="1" applyBorder="1" applyAlignment="1">
      <alignment horizontal="center" vertical="center"/>
    </xf>
    <xf numFmtId="10" fontId="10" fillId="3" borderId="2" xfId="1" applyNumberFormat="1" applyFont="1" applyFill="1" applyBorder="1" applyAlignment="1">
      <alignment horizontal="center" vertical="center"/>
    </xf>
    <xf numFmtId="10" fontId="10" fillId="3" borderId="3" xfId="1" applyNumberFormat="1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5D4F-59C0-504F-9C93-9E0808F4DE2C}">
  <dimension ref="C3:AB73"/>
  <sheetViews>
    <sheetView showGridLines="0" tabSelected="1" zoomScaleNormal="100" workbookViewId="0">
      <selection activeCell="AA14" sqref="AA14"/>
    </sheetView>
  </sheetViews>
  <sheetFormatPr baseColWidth="10" defaultColWidth="11" defaultRowHeight="16"/>
  <cols>
    <col min="1" max="2" width="1.83203125" customWidth="1"/>
    <col min="3" max="4" width="9.83203125" style="1" customWidth="1"/>
    <col min="5" max="5" width="9.83203125" style="4" customWidth="1"/>
    <col min="6" max="6" width="9.83203125" style="1" customWidth="1"/>
    <col min="7" max="7" width="1.83203125" style="1" customWidth="1"/>
    <col min="8" max="11" width="9.83203125" style="1" customWidth="1"/>
    <col min="12" max="12" width="5.83203125" style="1" customWidth="1"/>
    <col min="13" max="13" width="11.83203125" style="1" customWidth="1"/>
    <col min="14" max="15" width="9.83203125" style="1" customWidth="1"/>
    <col min="16" max="16" width="5.83203125" style="1" customWidth="1"/>
    <col min="17" max="17" width="10.83203125" style="1" customWidth="1"/>
    <col min="18" max="18" width="9.83203125" style="1" customWidth="1"/>
    <col min="19" max="19" width="9.83203125" style="4" customWidth="1"/>
    <col min="20" max="21" width="9.83203125" style="1" customWidth="1"/>
    <col min="22" max="23" width="11" style="1"/>
    <col min="24" max="24" width="10" style="1" bestFit="1" customWidth="1"/>
    <col min="25" max="25" width="11" style="1"/>
  </cols>
  <sheetData>
    <row r="3" spans="3:22">
      <c r="C3" s="75" t="s">
        <v>12</v>
      </c>
      <c r="D3" s="76"/>
      <c r="E3" s="76"/>
      <c r="F3" s="77"/>
      <c r="H3" s="75" t="s">
        <v>13</v>
      </c>
      <c r="I3" s="76"/>
      <c r="J3" s="76"/>
      <c r="K3" s="77"/>
      <c r="M3" s="72" t="s">
        <v>31</v>
      </c>
      <c r="N3" s="73"/>
      <c r="O3" s="74"/>
      <c r="Q3" s="72" t="s">
        <v>25</v>
      </c>
      <c r="R3" s="73"/>
      <c r="S3" s="73"/>
      <c r="T3" s="74"/>
      <c r="U3" s="13" t="s">
        <v>7</v>
      </c>
    </row>
    <row r="4" spans="3:22">
      <c r="C4" s="28" t="s">
        <v>0</v>
      </c>
      <c r="D4" s="1" t="s">
        <v>8</v>
      </c>
      <c r="E4" s="4" t="s">
        <v>9</v>
      </c>
      <c r="F4" s="20" t="s">
        <v>16</v>
      </c>
      <c r="H4" s="28" t="s">
        <v>0</v>
      </c>
      <c r="I4" s="1" t="s">
        <v>8</v>
      </c>
      <c r="J4" s="1" t="s">
        <v>9</v>
      </c>
      <c r="K4" s="20" t="s">
        <v>16</v>
      </c>
      <c r="M4" s="30" t="s">
        <v>14</v>
      </c>
      <c r="N4" s="19" t="s">
        <v>23</v>
      </c>
      <c r="O4" s="20" t="s">
        <v>24</v>
      </c>
      <c r="Q4" s="30" t="s">
        <v>10</v>
      </c>
      <c r="R4" s="19" t="s">
        <v>17</v>
      </c>
      <c r="S4" s="23" t="s">
        <v>18</v>
      </c>
      <c r="T4" s="67" t="s">
        <v>23</v>
      </c>
      <c r="U4" s="13"/>
    </row>
    <row r="5" spans="3:22">
      <c r="C5" s="28" t="s">
        <v>1</v>
      </c>
      <c r="D5" s="2">
        <v>0.5</v>
      </c>
      <c r="E5" s="4">
        <v>0.1</v>
      </c>
      <c r="F5" s="21">
        <f>D5*E5</f>
        <v>0.05</v>
      </c>
      <c r="G5" s="3"/>
      <c r="H5" s="28" t="s">
        <v>1</v>
      </c>
      <c r="I5" s="2">
        <v>0.5</v>
      </c>
      <c r="J5" s="2">
        <v>0.1</v>
      </c>
      <c r="K5" s="21">
        <f>I5*J5</f>
        <v>0.05</v>
      </c>
      <c r="M5" s="31">
        <f>K5-F5</f>
        <v>0</v>
      </c>
      <c r="N5" s="15">
        <f>(I5-D5)*(E5+J5)/2</f>
        <v>0</v>
      </c>
      <c r="O5" s="16">
        <f>(J5-E5)*(D5+I5)/2</f>
        <v>0</v>
      </c>
      <c r="P5" s="12"/>
      <c r="Q5" s="33">
        <f>I5-D5</f>
        <v>0</v>
      </c>
      <c r="R5" s="24">
        <f>Q5*E5</f>
        <v>0</v>
      </c>
      <c r="S5" s="16">
        <f>Q5*J5</f>
        <v>0</v>
      </c>
      <c r="T5" s="26">
        <f>(R5+S5)/2</f>
        <v>0</v>
      </c>
      <c r="U5" s="13" t="b">
        <f>IF(T5=N5,TRUE,FALSE)</f>
        <v>1</v>
      </c>
    </row>
    <row r="6" spans="3:22">
      <c r="C6" s="28" t="s">
        <v>2</v>
      </c>
      <c r="D6" s="2">
        <v>0.5</v>
      </c>
      <c r="E6" s="4">
        <v>0.15</v>
      </c>
      <c r="F6" s="21">
        <f t="shared" ref="F6:F7" si="0">D6*E6</f>
        <v>7.4999999999999997E-2</v>
      </c>
      <c r="G6" s="3"/>
      <c r="H6" s="28" t="s">
        <v>2</v>
      </c>
      <c r="I6" s="2">
        <v>0.4</v>
      </c>
      <c r="J6" s="2">
        <v>0.1</v>
      </c>
      <c r="K6" s="21">
        <f t="shared" ref="K6:K7" si="1">I6*J6</f>
        <v>4.0000000000000008E-2</v>
      </c>
      <c r="M6" s="31">
        <f>K6-F6</f>
        <v>-3.4999999999999989E-2</v>
      </c>
      <c r="N6" s="15">
        <f>(I6-D6)*(E6+J6)/2</f>
        <v>-1.2499999999999997E-2</v>
      </c>
      <c r="O6" s="16">
        <f>(J6-E6)*(D6+I6)/2</f>
        <v>-2.2499999999999996E-2</v>
      </c>
      <c r="P6" s="12"/>
      <c r="Q6" s="33">
        <f t="shared" ref="Q6" si="2">I6-D6</f>
        <v>-9.9999999999999978E-2</v>
      </c>
      <c r="R6" s="24">
        <f>Q6*E6</f>
        <v>-1.4999999999999996E-2</v>
      </c>
      <c r="S6" s="16">
        <f t="shared" ref="S6:S7" si="3">Q6*J6</f>
        <v>-9.9999999999999985E-3</v>
      </c>
      <c r="T6" s="26">
        <f t="shared" ref="T6" si="4">(R6+S6)/2</f>
        <v>-1.2499999999999997E-2</v>
      </c>
      <c r="U6" s="13" t="b">
        <f>IF(T6=N6,TRUE,FALSE)</f>
        <v>1</v>
      </c>
    </row>
    <row r="7" spans="3:22">
      <c r="C7" s="29" t="s">
        <v>3</v>
      </c>
      <c r="D7" s="14">
        <v>0</v>
      </c>
      <c r="E7" s="49">
        <v>0.1</v>
      </c>
      <c r="F7" s="22">
        <f t="shared" si="0"/>
        <v>0</v>
      </c>
      <c r="G7" s="3"/>
      <c r="H7" s="29" t="s">
        <v>3</v>
      </c>
      <c r="I7" s="14">
        <v>0.1</v>
      </c>
      <c r="J7" s="14">
        <v>0.1</v>
      </c>
      <c r="K7" s="22">
        <f t="shared" si="1"/>
        <v>1.0000000000000002E-2</v>
      </c>
      <c r="M7" s="32">
        <f>K7-F7</f>
        <v>1.0000000000000002E-2</v>
      </c>
      <c r="N7" s="17">
        <f>(I7-D7)*(E7+J7)/2</f>
        <v>1.0000000000000002E-2</v>
      </c>
      <c r="O7" s="18">
        <f>(J7-E7)*(D7+I7)/2</f>
        <v>0</v>
      </c>
      <c r="P7" s="12"/>
      <c r="Q7" s="34">
        <f>I7-D7</f>
        <v>0.1</v>
      </c>
      <c r="R7" s="25">
        <f>Q7*E7</f>
        <v>1.0000000000000002E-2</v>
      </c>
      <c r="S7" s="18">
        <f t="shared" si="3"/>
        <v>1.0000000000000002E-2</v>
      </c>
      <c r="T7" s="27">
        <f>(R7+S7)/2</f>
        <v>1.0000000000000002E-2</v>
      </c>
      <c r="U7" s="13" t="b">
        <f t="shared" ref="U7" si="5">IF(T7=N7,TRUE,FALSE)</f>
        <v>1</v>
      </c>
    </row>
    <row r="8" spans="3:22">
      <c r="D8" s="2"/>
      <c r="E8" s="4">
        <f>SUMPRODUCT(D5:D7,E5:E7)</f>
        <v>0.125</v>
      </c>
      <c r="F8" s="3"/>
      <c r="G8" s="3"/>
      <c r="I8" s="2"/>
      <c r="J8" s="4">
        <f>SUMPRODUCT(I5:I7,J5:J7)</f>
        <v>0.1</v>
      </c>
      <c r="K8" s="3"/>
      <c r="N8" s="11">
        <f>SUM(N5:N7)</f>
        <v>-2.4999999999999953E-3</v>
      </c>
      <c r="O8" s="11">
        <f>SUM(O5:O7)</f>
        <v>-2.2499999999999996E-2</v>
      </c>
      <c r="U8" s="13"/>
      <c r="V8" s="9" t="s">
        <v>48</v>
      </c>
    </row>
    <row r="9" spans="3:22">
      <c r="E9" s="50" t="s">
        <v>4</v>
      </c>
      <c r="F9" s="3">
        <f>SUM(F5:F7)</f>
        <v>0.125</v>
      </c>
      <c r="G9" s="3"/>
      <c r="J9" s="5" t="s">
        <v>4</v>
      </c>
      <c r="K9" s="3">
        <f>SUM(K5:K7)</f>
        <v>0.1</v>
      </c>
      <c r="P9" s="11"/>
      <c r="Q9" s="72" t="s">
        <v>26</v>
      </c>
      <c r="R9" s="73"/>
      <c r="S9" s="73"/>
      <c r="T9" s="74"/>
      <c r="U9" s="13"/>
      <c r="V9" s="9" t="s">
        <v>51</v>
      </c>
    </row>
    <row r="10" spans="3:22">
      <c r="E10" s="50" t="s">
        <v>5</v>
      </c>
      <c r="F10" s="4">
        <f>SUMPRODUCT(D5:D7,E5:E7)</f>
        <v>0.125</v>
      </c>
      <c r="G10" s="4"/>
      <c r="J10" s="5" t="s">
        <v>5</v>
      </c>
      <c r="K10" s="4">
        <f>SUMPRODUCT(I5:I7,J5:J7)</f>
        <v>0.1</v>
      </c>
      <c r="M10" s="8">
        <f>K10-F10</f>
        <v>-2.4999999999999994E-2</v>
      </c>
      <c r="N10" s="10" t="s">
        <v>15</v>
      </c>
      <c r="Q10" s="30" t="s">
        <v>11</v>
      </c>
      <c r="R10" s="19" t="s">
        <v>19</v>
      </c>
      <c r="S10" s="23" t="s">
        <v>20</v>
      </c>
      <c r="T10" s="67" t="s">
        <v>24</v>
      </c>
      <c r="U10" s="13"/>
      <c r="V10" s="9" t="s">
        <v>56</v>
      </c>
    </row>
    <row r="11" spans="3:22">
      <c r="E11" s="51" t="s">
        <v>6</v>
      </c>
      <c r="F11" s="7" t="b">
        <f>IF(F10=F9,TRUE, FALSE)</f>
        <v>1</v>
      </c>
      <c r="G11" s="7"/>
      <c r="J11" s="6" t="s">
        <v>6</v>
      </c>
      <c r="K11" s="7" t="b">
        <f>IF(K10=K9,TRUE, FALSE)</f>
        <v>1</v>
      </c>
      <c r="Q11" s="33">
        <f>J5-E5</f>
        <v>0</v>
      </c>
      <c r="R11" s="24">
        <f>Q11*D5</f>
        <v>0</v>
      </c>
      <c r="S11" s="16">
        <f>Q11*I5</f>
        <v>0</v>
      </c>
      <c r="T11" s="26">
        <f>(R11+S11)/2</f>
        <v>0</v>
      </c>
      <c r="U11" s="13" t="b">
        <f>T11=O5</f>
        <v>1</v>
      </c>
    </row>
    <row r="12" spans="3:22">
      <c r="M12" s="11">
        <f>SUM(M5:M7)</f>
        <v>-2.4999999999999988E-2</v>
      </c>
      <c r="N12" s="10" t="s">
        <v>21</v>
      </c>
      <c r="Q12" s="33">
        <f t="shared" ref="Q12:Q13" si="6">J6-E6</f>
        <v>-4.9999999999999989E-2</v>
      </c>
      <c r="R12" s="24">
        <f t="shared" ref="R12:R13" si="7">Q12*D6</f>
        <v>-2.4999999999999994E-2</v>
      </c>
      <c r="S12" s="16">
        <f t="shared" ref="S12:S13" si="8">Q12*I6</f>
        <v>-1.9999999999999997E-2</v>
      </c>
      <c r="T12" s="26">
        <f t="shared" ref="T12:T13" si="9">(R12+S12)/2</f>
        <v>-2.2499999999999996E-2</v>
      </c>
      <c r="U12" s="13" t="b">
        <f t="shared" ref="U12:U13" si="10">T12=O6</f>
        <v>1</v>
      </c>
    </row>
    <row r="13" spans="3:22">
      <c r="M13" s="11">
        <f>N8+O8</f>
        <v>-2.4999999999999991E-2</v>
      </c>
      <c r="N13" s="10" t="s">
        <v>22</v>
      </c>
      <c r="Q13" s="34">
        <f t="shared" si="6"/>
        <v>0</v>
      </c>
      <c r="R13" s="25">
        <f t="shared" si="7"/>
        <v>0</v>
      </c>
      <c r="S13" s="18">
        <f t="shared" si="8"/>
        <v>0</v>
      </c>
      <c r="T13" s="27">
        <f t="shared" si="9"/>
        <v>0</v>
      </c>
      <c r="U13" s="13" t="b">
        <f t="shared" si="10"/>
        <v>1</v>
      </c>
    </row>
    <row r="15" spans="3:22">
      <c r="C15" s="9"/>
      <c r="D15" s="9"/>
      <c r="Q15" s="35"/>
      <c r="R15" s="35"/>
    </row>
    <row r="16" spans="3:22">
      <c r="C16" s="9"/>
      <c r="D16" s="9"/>
      <c r="Q16" s="35"/>
      <c r="R16" s="35"/>
    </row>
    <row r="17" spans="3:28">
      <c r="C17" s="9"/>
      <c r="D17" s="9"/>
      <c r="Q17" s="35"/>
      <c r="R17" s="35"/>
    </row>
    <row r="18" spans="3:28">
      <c r="C18" s="9"/>
      <c r="D18" s="9"/>
      <c r="M18" s="72" t="s">
        <v>30</v>
      </c>
      <c r="N18" s="73"/>
      <c r="O18" s="74"/>
      <c r="Q18" s="72" t="s">
        <v>25</v>
      </c>
      <c r="R18" s="73"/>
      <c r="S18" s="73"/>
      <c r="T18" s="73"/>
      <c r="U18" s="73"/>
      <c r="V18" s="73"/>
      <c r="W18" s="73"/>
      <c r="X18" s="73"/>
      <c r="Y18" s="74"/>
      <c r="AA18" s="1"/>
      <c r="AB18" s="1"/>
    </row>
    <row r="19" spans="3:28">
      <c r="C19" s="9"/>
      <c r="D19" s="9"/>
      <c r="M19" s="30" t="s">
        <v>14</v>
      </c>
      <c r="N19" s="19" t="s">
        <v>42</v>
      </c>
      <c r="O19" s="20" t="s">
        <v>43</v>
      </c>
      <c r="Q19" s="62" t="s">
        <v>32</v>
      </c>
      <c r="R19" s="55" t="s">
        <v>33</v>
      </c>
      <c r="S19" s="55" t="s">
        <v>28</v>
      </c>
      <c r="T19" s="23" t="s">
        <v>36</v>
      </c>
      <c r="U19" s="55" t="s">
        <v>39</v>
      </c>
      <c r="V19" s="55" t="s">
        <v>35</v>
      </c>
      <c r="W19" s="55" t="s">
        <v>28</v>
      </c>
      <c r="X19" s="23" t="s">
        <v>36</v>
      </c>
      <c r="Y19" s="68" t="s">
        <v>42</v>
      </c>
      <c r="AA19" s="1"/>
      <c r="AB19" s="1"/>
    </row>
    <row r="20" spans="3:28">
      <c r="C20" s="9"/>
      <c r="M20" s="31">
        <f>N20+O20</f>
        <v>0</v>
      </c>
      <c r="N20" s="15">
        <f>(I5-D5)*(E5-$E$8)</f>
        <v>0</v>
      </c>
      <c r="O20" s="16">
        <f>(J5-E5)*I5</f>
        <v>0</v>
      </c>
      <c r="Q20" s="62">
        <f>D5</f>
        <v>0.5</v>
      </c>
      <c r="R20" s="55">
        <f>D5*E5</f>
        <v>0.05</v>
      </c>
      <c r="S20" s="55">
        <f>$E$8*D5</f>
        <v>6.25E-2</v>
      </c>
      <c r="T20" s="23">
        <f>R20-S20</f>
        <v>-1.2499999999999997E-2</v>
      </c>
      <c r="U20" s="55">
        <f>I5</f>
        <v>0.5</v>
      </c>
      <c r="V20" s="55">
        <f>E5*I5</f>
        <v>0.05</v>
      </c>
      <c r="W20" s="55">
        <f>$E$8*I5</f>
        <v>6.25E-2</v>
      </c>
      <c r="X20" s="23">
        <f>V20-W20</f>
        <v>-1.2499999999999997E-2</v>
      </c>
      <c r="Y20" s="63">
        <f>X20-T20</f>
        <v>0</v>
      </c>
      <c r="AA20" s="9" t="s">
        <v>52</v>
      </c>
    </row>
    <row r="21" spans="3:28">
      <c r="D21" s="39"/>
      <c r="F21" s="39"/>
      <c r="H21" s="3"/>
      <c r="I21" s="3"/>
      <c r="M21" s="31">
        <f t="shared" ref="M21:M22" si="11">N21+O21</f>
        <v>-2.2499999999999996E-2</v>
      </c>
      <c r="N21" s="15">
        <f>(I6-D6)*(E6-$E$8)</f>
        <v>-2.4999999999999988E-3</v>
      </c>
      <c r="O21" s="16">
        <f>(J6-E6)*I6</f>
        <v>-1.9999999999999997E-2</v>
      </c>
      <c r="Q21" s="62">
        <f>D6</f>
        <v>0.5</v>
      </c>
      <c r="R21" s="55">
        <f>D6*E6</f>
        <v>7.4999999999999997E-2</v>
      </c>
      <c r="S21" s="55">
        <f>$E$8*D6</f>
        <v>6.25E-2</v>
      </c>
      <c r="T21" s="23">
        <f t="shared" ref="T21:T22" si="12">R21-S21</f>
        <v>1.2499999999999997E-2</v>
      </c>
      <c r="U21" s="55">
        <f>I6</f>
        <v>0.4</v>
      </c>
      <c r="V21" s="55">
        <f>E6*I6</f>
        <v>0.06</v>
      </c>
      <c r="W21" s="55">
        <f>$E$8*I6</f>
        <v>0.05</v>
      </c>
      <c r="X21" s="23">
        <f t="shared" ref="X21:X22" si="13">V21-W21</f>
        <v>9.999999999999995E-3</v>
      </c>
      <c r="Y21" s="63">
        <f>X21-T21</f>
        <v>-2.5000000000000022E-3</v>
      </c>
      <c r="AA21" t="s">
        <v>50</v>
      </c>
    </row>
    <row r="22" spans="3:28">
      <c r="D22" s="39"/>
      <c r="F22" s="39"/>
      <c r="H22" s="3"/>
      <c r="I22" s="3"/>
      <c r="M22" s="38">
        <f t="shared" si="11"/>
        <v>-2.4999999999999996E-3</v>
      </c>
      <c r="N22" s="36">
        <f>(I7-D7)*(E7-$E$8)</f>
        <v>-2.4999999999999996E-3</v>
      </c>
      <c r="O22" s="37">
        <f>(J7-E7)*I7</f>
        <v>0</v>
      </c>
      <c r="Q22" s="64">
        <f>D7</f>
        <v>0</v>
      </c>
      <c r="R22" s="59">
        <f>D7*E7</f>
        <v>0</v>
      </c>
      <c r="S22" s="59">
        <f>$E$8*D7</f>
        <v>0</v>
      </c>
      <c r="T22" s="65">
        <f t="shared" si="12"/>
        <v>0</v>
      </c>
      <c r="U22" s="59">
        <f>I7</f>
        <v>0.1</v>
      </c>
      <c r="V22" s="59">
        <f>E7*I7</f>
        <v>1.0000000000000002E-2</v>
      </c>
      <c r="W22" s="59">
        <f>$E$8*I7</f>
        <v>1.2500000000000001E-2</v>
      </c>
      <c r="X22" s="65">
        <f t="shared" si="13"/>
        <v>-2.4999999999999988E-3</v>
      </c>
      <c r="Y22" s="66">
        <f>X22-T22</f>
        <v>-2.4999999999999988E-3</v>
      </c>
      <c r="AA22" s="9" t="s">
        <v>49</v>
      </c>
    </row>
    <row r="23" spans="3:28">
      <c r="D23" s="39"/>
      <c r="F23" s="39"/>
      <c r="H23" s="3"/>
      <c r="I23" s="3"/>
      <c r="N23" s="11">
        <f>SUM(N20:N22)</f>
        <v>-4.9999999999999984E-3</v>
      </c>
      <c r="O23" s="11">
        <f>SUM(O20:O22)</f>
        <v>-1.9999999999999997E-2</v>
      </c>
      <c r="Q23" s="4"/>
      <c r="R23" s="4"/>
      <c r="T23" s="4"/>
      <c r="U23" s="4"/>
      <c r="V23" s="4"/>
      <c r="W23" s="4"/>
      <c r="X23" s="4"/>
      <c r="Y23" s="4"/>
      <c r="AA23" t="s">
        <v>55</v>
      </c>
    </row>
    <row r="24" spans="3:28">
      <c r="Q24" s="78" t="s">
        <v>26</v>
      </c>
      <c r="R24" s="79"/>
      <c r="S24" s="79"/>
      <c r="T24" s="79"/>
      <c r="U24" s="79"/>
      <c r="V24" s="79"/>
      <c r="W24" s="79"/>
      <c r="X24" s="79"/>
      <c r="Y24" s="80"/>
    </row>
    <row r="25" spans="3:28">
      <c r="Q25" s="62" t="s">
        <v>37</v>
      </c>
      <c r="R25" s="55" t="s">
        <v>33</v>
      </c>
      <c r="S25" s="55" t="s">
        <v>28</v>
      </c>
      <c r="T25" s="23" t="s">
        <v>36</v>
      </c>
      <c r="U25" s="55" t="s">
        <v>40</v>
      </c>
      <c r="V25" s="55" t="s">
        <v>35</v>
      </c>
      <c r="W25" s="55" t="s">
        <v>28</v>
      </c>
      <c r="X25" s="23" t="s">
        <v>36</v>
      </c>
      <c r="Y25" s="69" t="s">
        <v>43</v>
      </c>
    </row>
    <row r="26" spans="3:28">
      <c r="Q26" s="62">
        <f>E5</f>
        <v>0.1</v>
      </c>
      <c r="R26" s="55">
        <f>I5*E5</f>
        <v>0.05</v>
      </c>
      <c r="S26" s="55">
        <f>$E$8*I5</f>
        <v>6.25E-2</v>
      </c>
      <c r="T26" s="23">
        <f>R26-S26</f>
        <v>-1.2499999999999997E-2</v>
      </c>
      <c r="U26" s="55">
        <f>J5</f>
        <v>0.1</v>
      </c>
      <c r="V26" s="55">
        <f>J5*I5</f>
        <v>0.05</v>
      </c>
      <c r="W26" s="55">
        <f>$E$8*I5</f>
        <v>6.25E-2</v>
      </c>
      <c r="X26" s="23">
        <f>V26-W26</f>
        <v>-1.2499999999999997E-2</v>
      </c>
      <c r="Y26" s="26">
        <f>X26-T26</f>
        <v>0</v>
      </c>
    </row>
    <row r="27" spans="3:28">
      <c r="Q27" s="62">
        <f>E6</f>
        <v>0.15</v>
      </c>
      <c r="R27" s="55">
        <f>I6*E6</f>
        <v>0.06</v>
      </c>
      <c r="S27" s="55">
        <f>$E$8*I6</f>
        <v>0.05</v>
      </c>
      <c r="T27" s="23">
        <f t="shared" ref="T27:T28" si="14">R27-S27</f>
        <v>9.999999999999995E-3</v>
      </c>
      <c r="U27" s="55">
        <f>J6</f>
        <v>0.1</v>
      </c>
      <c r="V27" s="55">
        <f>J6*I6</f>
        <v>4.0000000000000008E-2</v>
      </c>
      <c r="W27" s="55">
        <f>$E$8*I6</f>
        <v>0.05</v>
      </c>
      <c r="X27" s="23">
        <f t="shared" ref="X27:X28" si="15">V27-W27</f>
        <v>-9.999999999999995E-3</v>
      </c>
      <c r="Y27" s="26">
        <f>X27-T27</f>
        <v>-1.999999999999999E-2</v>
      </c>
    </row>
    <row r="28" spans="3:28">
      <c r="Q28" s="64">
        <f>E7</f>
        <v>0.1</v>
      </c>
      <c r="R28" s="59">
        <f>I7*E7</f>
        <v>1.0000000000000002E-2</v>
      </c>
      <c r="S28" s="59">
        <f>$E$8*I7</f>
        <v>1.2500000000000001E-2</v>
      </c>
      <c r="T28" s="65">
        <f t="shared" si="14"/>
        <v>-2.4999999999999988E-3</v>
      </c>
      <c r="U28" s="59">
        <f>J7</f>
        <v>0.1</v>
      </c>
      <c r="V28" s="59">
        <f>J7*I7</f>
        <v>1.0000000000000002E-2</v>
      </c>
      <c r="W28" s="59">
        <f>$E$8*I7</f>
        <v>1.2500000000000001E-2</v>
      </c>
      <c r="X28" s="65">
        <f t="shared" si="15"/>
        <v>-2.4999999999999988E-3</v>
      </c>
      <c r="Y28" s="27">
        <f>X28-T28</f>
        <v>0</v>
      </c>
    </row>
    <row r="33" spans="13:26">
      <c r="M33" s="72" t="s">
        <v>27</v>
      </c>
      <c r="N33" s="73"/>
      <c r="O33" s="74"/>
      <c r="Q33" s="72" t="s">
        <v>41</v>
      </c>
      <c r="R33" s="73"/>
      <c r="S33" s="73"/>
      <c r="T33" s="73"/>
      <c r="U33" s="73"/>
      <c r="V33" s="74"/>
    </row>
    <row r="34" spans="13:26">
      <c r="M34" s="40" t="s">
        <v>14</v>
      </c>
      <c r="N34" s="41" t="s">
        <v>23</v>
      </c>
      <c r="O34" s="20" t="s">
        <v>24</v>
      </c>
      <c r="Q34" s="41" t="s">
        <v>32</v>
      </c>
      <c r="R34" s="19" t="s">
        <v>34</v>
      </c>
      <c r="S34" s="55" t="s">
        <v>37</v>
      </c>
      <c r="T34" s="19" t="s">
        <v>46</v>
      </c>
      <c r="U34" s="20" t="s">
        <v>45</v>
      </c>
      <c r="V34" s="67" t="s">
        <v>29</v>
      </c>
    </row>
    <row r="35" spans="13:26">
      <c r="M35" s="45">
        <f>N35+O35</f>
        <v>0</v>
      </c>
      <c r="N35" s="46">
        <f>(I5-D5)*E5</f>
        <v>0</v>
      </c>
      <c r="O35" s="21">
        <f>(J5-E5)*I5</f>
        <v>0</v>
      </c>
      <c r="Q35" s="60">
        <f>D5</f>
        <v>0.5</v>
      </c>
      <c r="R35" s="56">
        <f>I5</f>
        <v>0.5</v>
      </c>
      <c r="S35" s="55">
        <f>E5</f>
        <v>0.1</v>
      </c>
      <c r="T35" s="44">
        <f>Q35*S35</f>
        <v>0.05</v>
      </c>
      <c r="U35" s="42">
        <f>R35*S35</f>
        <v>0.05</v>
      </c>
      <c r="V35" s="70">
        <f>U35-T35</f>
        <v>0</v>
      </c>
      <c r="X35" t="s">
        <v>53</v>
      </c>
    </row>
    <row r="36" spans="13:26">
      <c r="M36" s="45">
        <f>N36+O36</f>
        <v>-3.4999999999999989E-2</v>
      </c>
      <c r="N36" s="46">
        <f>(I6-D6)*E6</f>
        <v>-1.4999999999999996E-2</v>
      </c>
      <c r="O36" s="21">
        <f>(J6-E6)*I6</f>
        <v>-1.9999999999999997E-2</v>
      </c>
      <c r="Q36" s="60">
        <f t="shared" ref="Q36:Q37" si="16">D6</f>
        <v>0.5</v>
      </c>
      <c r="R36" s="56">
        <f t="shared" ref="R36:R37" si="17">I6</f>
        <v>0.4</v>
      </c>
      <c r="S36" s="55">
        <f t="shared" ref="S36:S37" si="18">E6</f>
        <v>0.15</v>
      </c>
      <c r="T36" s="44">
        <f t="shared" ref="T36:T37" si="19">Q36*S36</f>
        <v>7.4999999999999997E-2</v>
      </c>
      <c r="U36" s="42">
        <f t="shared" ref="U36:U37" si="20">R36*S36</f>
        <v>0.06</v>
      </c>
      <c r="V36" s="70">
        <f t="shared" ref="V36:V38" si="21">U36-T36</f>
        <v>-1.4999999999999999E-2</v>
      </c>
      <c r="X36" s="9" t="s">
        <v>54</v>
      </c>
      <c r="Z36" s="1"/>
    </row>
    <row r="37" spans="13:26">
      <c r="M37" s="47">
        <f>N37+O37</f>
        <v>1.0000000000000002E-2</v>
      </c>
      <c r="N37" s="48">
        <f>(I7-D7)*E7</f>
        <v>1.0000000000000002E-2</v>
      </c>
      <c r="O37" s="22">
        <f>(J7-E7)*I7</f>
        <v>0</v>
      </c>
      <c r="Q37" s="61">
        <f t="shared" si="16"/>
        <v>0</v>
      </c>
      <c r="R37" s="57">
        <f t="shared" si="17"/>
        <v>0.1</v>
      </c>
      <c r="S37" s="59">
        <f t="shared" si="18"/>
        <v>0.1</v>
      </c>
      <c r="T37" s="58">
        <f t="shared" si="19"/>
        <v>0</v>
      </c>
      <c r="U37" s="43">
        <f t="shared" si="20"/>
        <v>1.0000000000000002E-2</v>
      </c>
      <c r="V37" s="71">
        <f t="shared" si="21"/>
        <v>1.0000000000000002E-2</v>
      </c>
      <c r="Z37" s="1"/>
    </row>
    <row r="38" spans="13:26">
      <c r="M38" s="44"/>
      <c r="N38" s="11">
        <f>SUM(N35:N37)</f>
        <v>-4.999999999999994E-3</v>
      </c>
      <c r="O38" s="11">
        <f>SUM(O35:O37)</f>
        <v>-1.9999999999999997E-2</v>
      </c>
      <c r="Q38" s="19"/>
      <c r="R38" s="19"/>
      <c r="S38" s="54"/>
      <c r="T38" s="44">
        <f>SUM(T35:T37)</f>
        <v>0.125</v>
      </c>
      <c r="U38" s="54">
        <f>SUM(U35:U37)</f>
        <v>0.12</v>
      </c>
      <c r="V38" s="44">
        <f t="shared" si="21"/>
        <v>-5.0000000000000044E-3</v>
      </c>
      <c r="Z38" s="1"/>
    </row>
    <row r="39" spans="13:26">
      <c r="U39" s="4"/>
      <c r="Z39" s="1"/>
    </row>
    <row r="40" spans="13:26">
      <c r="Q40" s="72" t="s">
        <v>44</v>
      </c>
      <c r="R40" s="73"/>
      <c r="S40" s="73"/>
      <c r="T40" s="73"/>
      <c r="U40" s="73"/>
      <c r="V40" s="74"/>
      <c r="Z40" s="1"/>
    </row>
    <row r="41" spans="13:26">
      <c r="Q41" s="41" t="s">
        <v>34</v>
      </c>
      <c r="R41" s="19" t="s">
        <v>37</v>
      </c>
      <c r="S41" s="55" t="s">
        <v>38</v>
      </c>
      <c r="T41" s="19" t="s">
        <v>45</v>
      </c>
      <c r="U41" s="20" t="s">
        <v>47</v>
      </c>
      <c r="V41" s="67" t="s">
        <v>29</v>
      </c>
    </row>
    <row r="42" spans="13:26">
      <c r="Q42" s="60">
        <f>R35</f>
        <v>0.5</v>
      </c>
      <c r="R42" s="56">
        <f>S35</f>
        <v>0.1</v>
      </c>
      <c r="S42" s="55">
        <f>J5</f>
        <v>0.1</v>
      </c>
      <c r="T42" s="44">
        <f>U35</f>
        <v>0.05</v>
      </c>
      <c r="U42" s="42">
        <f>S42*Q42</f>
        <v>0.05</v>
      </c>
      <c r="V42" s="70">
        <f>U42-T42</f>
        <v>0</v>
      </c>
    </row>
    <row r="43" spans="13:26">
      <c r="Q43" s="60">
        <f t="shared" ref="Q43:R44" si="22">R36</f>
        <v>0.4</v>
      </c>
      <c r="R43" s="56">
        <f t="shared" si="22"/>
        <v>0.15</v>
      </c>
      <c r="S43" s="55">
        <f t="shared" ref="S43:S44" si="23">J6</f>
        <v>0.1</v>
      </c>
      <c r="T43" s="44">
        <f t="shared" ref="T43:T44" si="24">U36</f>
        <v>0.06</v>
      </c>
      <c r="U43" s="42">
        <f t="shared" ref="U43:U44" si="25">S43*Q43</f>
        <v>4.0000000000000008E-2</v>
      </c>
      <c r="V43" s="70">
        <f t="shared" ref="V43:V45" si="26">U43-T43</f>
        <v>-1.999999999999999E-2</v>
      </c>
    </row>
    <row r="44" spans="13:26">
      <c r="Q44" s="61">
        <f t="shared" si="22"/>
        <v>0.1</v>
      </c>
      <c r="R44" s="57">
        <f t="shared" si="22"/>
        <v>0.1</v>
      </c>
      <c r="S44" s="59">
        <f t="shared" si="23"/>
        <v>0.1</v>
      </c>
      <c r="T44" s="58">
        <f t="shared" si="24"/>
        <v>1.0000000000000002E-2</v>
      </c>
      <c r="U44" s="43">
        <f t="shared" si="25"/>
        <v>1.0000000000000002E-2</v>
      </c>
      <c r="V44" s="71">
        <f t="shared" si="26"/>
        <v>0</v>
      </c>
    </row>
    <row r="45" spans="13:26">
      <c r="Q45" s="19"/>
      <c r="R45" s="19"/>
      <c r="S45" s="54"/>
      <c r="T45" s="44">
        <f>SUM(T42:T44)</f>
        <v>0.12</v>
      </c>
      <c r="U45" s="54">
        <f>SUM(U42:U44)</f>
        <v>0.1</v>
      </c>
      <c r="V45" s="44">
        <f t="shared" si="26"/>
        <v>-1.999999999999999E-2</v>
      </c>
    </row>
    <row r="46" spans="13:26">
      <c r="Q46" s="3"/>
      <c r="R46" s="3"/>
      <c r="S46" s="3"/>
    </row>
    <row r="47" spans="13:26">
      <c r="Q47" s="3"/>
      <c r="R47" s="3"/>
      <c r="S47" s="3"/>
    </row>
    <row r="48" spans="13:26">
      <c r="Q48" s="3"/>
      <c r="R48" s="3"/>
      <c r="S48" s="3"/>
    </row>
    <row r="49" spans="3:25">
      <c r="C49" s="2"/>
      <c r="D49" s="3"/>
      <c r="F49" s="3"/>
      <c r="H49" s="2"/>
      <c r="I49" s="3"/>
      <c r="J49" s="3"/>
      <c r="K49" s="3"/>
      <c r="Q49" s="3"/>
      <c r="R49" s="3"/>
      <c r="S49" s="3"/>
    </row>
    <row r="50" spans="3:25">
      <c r="C50" s="2"/>
      <c r="D50" s="3"/>
      <c r="F50" s="3"/>
      <c r="H50" s="2"/>
      <c r="I50" s="3"/>
      <c r="J50" s="3"/>
      <c r="K50" s="3"/>
      <c r="Q50" s="3"/>
      <c r="R50" s="3"/>
      <c r="S50" s="3"/>
    </row>
    <row r="51" spans="3:25">
      <c r="C51" s="52"/>
      <c r="D51" s="52"/>
      <c r="E51" s="52"/>
      <c r="F51" s="52"/>
      <c r="G51" s="52"/>
      <c r="H51" s="53"/>
      <c r="I51" s="53"/>
      <c r="J51" s="52"/>
      <c r="K51" s="52"/>
      <c r="L51" s="52"/>
      <c r="Q51" s="3"/>
      <c r="R51" s="3"/>
      <c r="S51" s="3"/>
    </row>
    <row r="52" spans="3:25">
      <c r="C52" s="52"/>
      <c r="D52" s="52"/>
      <c r="E52" s="52"/>
      <c r="F52" s="52"/>
      <c r="G52" s="52"/>
      <c r="H52" s="52"/>
      <c r="I52" s="52"/>
      <c r="J52" s="52"/>
      <c r="K52" s="52"/>
      <c r="L52" s="52"/>
      <c r="Q52" s="3"/>
      <c r="R52" s="3"/>
      <c r="S52" s="3"/>
    </row>
    <row r="53" spans="3:25"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3:25"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3:25"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3:25"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3:25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3:25">
      <c r="C58" s="52"/>
      <c r="D58" s="52"/>
      <c r="E58" s="52"/>
      <c r="F58" s="52"/>
      <c r="G58" s="52"/>
      <c r="H58" s="52"/>
      <c r="I58" s="52"/>
      <c r="J58" s="52"/>
      <c r="K58" s="52"/>
      <c r="L58" s="52"/>
    </row>
    <row r="59" spans="3:25">
      <c r="C59" s="52"/>
      <c r="D59" s="52"/>
      <c r="E59" s="52"/>
      <c r="F59" s="52"/>
      <c r="G59" s="52"/>
      <c r="H59" s="52"/>
      <c r="I59" s="52"/>
      <c r="J59" s="52"/>
      <c r="K59" s="52"/>
      <c r="L59" s="52"/>
    </row>
    <row r="60" spans="3:25"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3:25"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3:25"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3:25"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3:25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3:25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</row>
    <row r="66" spans="3:25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</row>
    <row r="67" spans="3:25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</row>
    <row r="68" spans="3:25"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3:25"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</row>
    <row r="70" spans="3:25"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</row>
    <row r="71" spans="3:25"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</row>
    <row r="72" spans="3:25"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</row>
    <row r="73" spans="3:25"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</sheetData>
  <mergeCells count="11">
    <mergeCell ref="C3:F3"/>
    <mergeCell ref="M3:O3"/>
    <mergeCell ref="M33:O33"/>
    <mergeCell ref="Q18:Y18"/>
    <mergeCell ref="Q24:Y24"/>
    <mergeCell ref="Q33:V33"/>
    <mergeCell ref="Q40:V40"/>
    <mergeCell ref="M18:O18"/>
    <mergeCell ref="Q3:T3"/>
    <mergeCell ref="Q9:T9"/>
    <mergeCell ref="H3:K3"/>
  </mergeCells>
  <phoneticPr fontId="2" type="noConversion"/>
  <conditionalFormatting sqref="N5:N7">
    <cfRule type="colorScale" priority="5">
      <colorScale>
        <cfvo type="min"/>
        <cfvo type="max"/>
        <color rgb="FFF8696B"/>
        <color rgb="FFFCFCFF"/>
      </colorScale>
    </cfRule>
  </conditionalFormatting>
  <conditionalFormatting sqref="N20:N22">
    <cfRule type="colorScale" priority="3">
      <colorScale>
        <cfvo type="min"/>
        <cfvo type="max"/>
        <color rgb="FFF8696B"/>
        <color rgb="FFFCFCFF"/>
      </colorScale>
    </cfRule>
  </conditionalFormatting>
  <conditionalFormatting sqref="N35:O37">
    <cfRule type="colorScale" priority="1">
      <colorScale>
        <cfvo type="min"/>
        <cfvo type="max"/>
        <color rgb="FFF8696B"/>
        <color rgb="FFFCFCFF"/>
      </colorScale>
    </cfRule>
  </conditionalFormatting>
  <conditionalFormatting sqref="O5:O7">
    <cfRule type="colorScale" priority="4">
      <colorScale>
        <cfvo type="min"/>
        <cfvo type="max"/>
        <color rgb="FFF8696B"/>
        <color rgb="FFFCFCFF"/>
      </colorScale>
    </cfRule>
  </conditionalFormatting>
  <conditionalFormatting sqref="O20:O22">
    <cfRule type="colorScale" priority="2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ignoredErrors>
    <ignoredError sqref="S42:S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xgw</dc:creator>
  <cp:lastModifiedBy>xgw</cp:lastModifiedBy>
  <dcterms:created xsi:type="dcterms:W3CDTF">2023-12-27T03:13:16Z</dcterms:created>
  <dcterms:modified xsi:type="dcterms:W3CDTF">2023-12-28T12:45:01Z</dcterms:modified>
</cp:coreProperties>
</file>